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 tabRatio="893"/>
  </bookViews>
  <sheets>
    <sheet name="Расчет" sheetId="1" r:id="rId1"/>
    <sheet name="Лист1" sheetId="9" state="hidden" r:id="rId2"/>
    <sheet name="Организации" sheetId="8" state="hidden" r:id="rId3"/>
    <sheet name="ПАО &quot;КГК&quot; г. Курган 0,1-1,5" sheetId="2" state="hidden" r:id="rId4"/>
    <sheet name="ПАО &quot;КГК&quot; г. Курган свыше 1,5" sheetId="3" state="hidden" r:id="rId5"/>
    <sheet name="ПАО &quot;КГК&quot; г. Шадринск 0,1-1,5" sheetId="4" state="hidden" r:id="rId6"/>
    <sheet name="ПАО &quot;КГК&quot; Шадринский 0,1-1,5" sheetId="5" state="hidden" r:id="rId7"/>
    <sheet name="ОАО &quot;СКС&quot; г. Куртамыш 0,1-1,5" sheetId="6" state="hidden" r:id="rId8"/>
  </sheets>
  <definedNames>
    <definedName name="_xlnm._FilterDatabase" localSheetId="2" hidden="1">Организации!#REF!</definedName>
    <definedName name="ТСО">Лист1!$A$1:$A$26</definedName>
  </definedNames>
  <calcPr calcId="125725"/>
</workbook>
</file>

<file path=xl/calcChain.xml><?xml version="1.0" encoding="utf-8"?>
<calcChain xmlns="http://schemas.openxmlformats.org/spreadsheetml/2006/main">
  <c r="B5" i="6"/>
  <c r="B4"/>
  <c r="B4" i="5"/>
  <c r="B6" i="4"/>
  <c r="B5"/>
  <c r="B4"/>
  <c r="B5" i="3"/>
  <c r="B4"/>
  <c r="B2"/>
  <c r="B5" i="2"/>
  <c r="B4"/>
  <c r="B2"/>
  <c r="E8" i="8"/>
  <c r="B4" i="9" s="1"/>
  <c r="E7" i="8"/>
  <c r="B3" i="9" s="1"/>
  <c r="E6" i="8"/>
  <c r="B2" i="9" s="1"/>
  <c r="E5" i="8" l="1"/>
  <c r="E4"/>
  <c r="B1" i="9" l="1"/>
  <c r="F6" i="1" s="1"/>
  <c r="D1" i="9"/>
  <c r="E6" i="1"/>
</calcChain>
</file>

<file path=xl/sharedStrings.xml><?xml version="1.0" encoding="utf-8"?>
<sst xmlns="http://schemas.openxmlformats.org/spreadsheetml/2006/main" count="186" uniqueCount="69">
  <si>
    <t>Диапазон подключаемой тепловой нагрузки, Гкал/час</t>
  </si>
  <si>
    <t>Запрашиваемая подключаемая тепловая нагрузка, Гкал/час</t>
  </si>
  <si>
    <t>Наименование расходов</t>
  </si>
  <si>
    <t>1. Расходы на проведение мероприятий по подключению объектов заявителей (П1)</t>
  </si>
  <si>
    <t>2.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 (П2.1), в том числе:</t>
  </si>
  <si>
    <t>2.1. Надземная (наземная) прокладка, 50 - 250 мм</t>
  </si>
  <si>
    <t>2.2. Подземная, канальная прокладка, 50 - 250 мм</t>
  </si>
  <si>
    <t>3. Расходы на создание (реконструкцию) тепловых пунктов от существующих тепловых сетей или источников тепловой энергии до точек подключения объектов заявителей (П2.2)</t>
  </si>
  <si>
    <t>-</t>
  </si>
  <si>
    <t>4. Налог на прибыль (Н)</t>
  </si>
  <si>
    <t>2.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 (П 2.1), в том числе:</t>
  </si>
  <si>
    <t>1. Расходы на проведение мероприятий по подключению объектов заявителей (П 1)</t>
  </si>
  <si>
    <t>3. Расходы на создание (реконструкцию) тепловых пунктов от существующих тепловых сетей или источников тепловой энергии до точек подключения объектов заявителей (П 2.2)</t>
  </si>
  <si>
    <t>2.1. Подземная, канальная прокладка, 50 - 250 мм</t>
  </si>
  <si>
    <t>Постановление Департамента государственного регулирования цен и тарифов Курганской области от 03.10.2013 г. № 34-1</t>
  </si>
  <si>
    <t>Постановление Департамента государственного регулирования цен и тарифов Курганской области от 17.11.2016 г. № 39-3</t>
  </si>
  <si>
    <t>Постановление Департамента государственного регулирования цен и тарифов Курганской области от 08.12.2016 г. № 43-28</t>
  </si>
  <si>
    <t>Постановление Департамента государственного регулирования цен и тарифов Курганской области от 15.12.2016 г. № 44-9</t>
  </si>
  <si>
    <t>Постановление Департамента государственного регулирования цен и тарифов Курганской области от 30.05.2017 г. № 20-1</t>
  </si>
  <si>
    <t>Постановление Департамента государственного регулирования цен и тарифов Курганской области от 23.05.2017 г. № 18-3</t>
  </si>
  <si>
    <t>город Куртамыш</t>
  </si>
  <si>
    <t>город Курган</t>
  </si>
  <si>
    <t>город Шадринск</t>
  </si>
  <si>
    <t>выделяем присваиваем имя</t>
  </si>
  <si>
    <t>не превышает 0,1</t>
  </si>
  <si>
    <t>более 0,1 и не превышает 1,5</t>
  </si>
  <si>
    <t>превышает 1,5 при наличии технической возможности</t>
  </si>
  <si>
    <t>Размер платы, руб.</t>
  </si>
  <si>
    <t>Размер платы, руб./Гкал/ч (без НДС)</t>
  </si>
  <si>
    <t>Шадринский район</t>
  </si>
  <si>
    <t>заходите по Ctrl+F3 и удаляйте.</t>
  </si>
  <si>
    <t>Курганская область</t>
  </si>
  <si>
    <t>Расчет ориентировочной стоимости платы за технологическое присоединение к системе теплсонабжения на территории Курганской области на 2017 год</t>
  </si>
  <si>
    <t>Данные для расчета</t>
  </si>
  <si>
    <t>Альменевский сельсовет ООО «Пермьэнергосервис»</t>
  </si>
  <si>
    <t>Белозерский сельсовет ООО «Теплофикация»</t>
  </si>
  <si>
    <t>Варгашинский поссовет ООО «Современные коммунальные системы»</t>
  </si>
  <si>
    <t>город Далматово МП ДР  «Теплоэнергия»</t>
  </si>
  <si>
    <t>Звериноголовский сельсовет МУП «Тепловик»</t>
  </si>
  <si>
    <t>рабочий поселок Каргаполье ООО «Коммунальные сети»</t>
  </si>
  <si>
    <t>город Катайск ООО «Апикс»</t>
  </si>
  <si>
    <t>Кетовский сельсовет ООО «Тепловодосети»</t>
  </si>
  <si>
    <t>город Куртамыш ОАО «Современные коммунальные системы»</t>
  </si>
  <si>
    <t>Лебяжьевский поссовет ООО «Теплосервис»</t>
  </si>
  <si>
    <t>город Макушино ООО «Теплоресурс»</t>
  </si>
  <si>
    <t>рабочий поселок Мишкино ООО «Тепло Люкс»</t>
  </si>
  <si>
    <t>Мокроусовский сельсовет ООО «Современные коммунальные системы»</t>
  </si>
  <si>
    <t>город Петухово МУП «Городские тепловые сети»</t>
  </si>
  <si>
    <t>Половинский сельсовет ООО «ГСП-Теплосеть»</t>
  </si>
  <si>
    <t>Притобольный сельсовет МУП Администрация Притобольного района «Притоболье»</t>
  </si>
  <si>
    <t>Сафакулевский сельсовет ООО «ЖКХ Юго-Запад»</t>
  </si>
  <si>
    <t>Целинный сельсовет МУП «Водоканал»</t>
  </si>
  <si>
    <t>Частоозерский сельсовет ООО «Частоозерская теплосеть»</t>
  </si>
  <si>
    <t>Шатровский сельсовет МУП «Коммунальное хозяйство»</t>
  </si>
  <si>
    <t>город Шумиха ООО «Энергосервис»</t>
  </si>
  <si>
    <t>город Щучье ООО «Современные коммунальные системы»</t>
  </si>
  <si>
    <t>Юргамышский поссовет ООО «Теплоресурс»</t>
  </si>
  <si>
    <t>город Курган ПАО «Курганская генерирующая компания»</t>
  </si>
  <si>
    <t>город Шадринск ПАО «Курганская генерирующая компания»</t>
  </si>
  <si>
    <t>Шадринский район ПАО «Курганская генерирующая компания»</t>
  </si>
  <si>
    <t>Муниципальное образование, теплоснабжающая организация</t>
  </si>
  <si>
    <t>плата не установлена</t>
  </si>
  <si>
    <t>В случае если подключаемая тепловая нагрузка превышает 1,5 Гкал/ч и отсутствует техническая возможность подключения - плата за подключение определяется органом регулирования в индивидуальном порядке!</t>
  </si>
  <si>
    <t>плата не установлена (при наличии технической возможности)</t>
  </si>
  <si>
    <t>№</t>
  </si>
  <si>
    <t>Инструкция!</t>
  </si>
  <si>
    <t xml:space="preserve">Внимание! 
- Данные расчеты носят справочный характер и не могут являться окончательными для оплаты стоимости технологического присоединения к системе теплоснабжения. 
- Калькулятор расчета платы за технологическое присоединение к системе теплоснабжения предназначен для примерного расчета размера платы за технологическое присоединение к системе теплоснабжения. 
- Конкретная стоимость будет определена на стадии заключения договора о подключении к системе теплоснабжения в зависимости от мероприятий по созданию (реконструкции) тепловых сетей, тепловых пунктов, а также зоны теплоснабжения и точки подключения. </t>
  </si>
  <si>
    <t>в ячейке D6 необходимо указать величину тепловой нагрузки объекта подключения, Гкал/ч.</t>
  </si>
  <si>
    <t>в ячейке C6 необходимо выбрать муниципальное образование и теплоснабжающую организацию (выбрать ячейку C6, в правом нижнем углу ячейки выбрать стрелочку - появится раскрывающийся список, выбрать из раскрывающегося списка муниципальное образование и теплоснабжающую организацию).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</si>
</sst>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i/>
      <u/>
      <sz val="14"/>
      <color theme="1"/>
      <name val="Arial"/>
      <family val="2"/>
      <charset val="204"/>
    </font>
    <font>
      <sz val="14"/>
      <color theme="1"/>
      <name val="Calibri"/>
      <family val="2"/>
      <charset val="204"/>
    </font>
    <font>
      <b/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Protection="1"/>
    <xf numFmtId="0" fontId="9" fillId="3" borderId="5" xfId="1" applyFont="1" applyFill="1" applyBorder="1" applyProtection="1"/>
    <xf numFmtId="0" fontId="7" fillId="0" borderId="0" xfId="1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showGridLines="0" tabSelected="1" zoomScale="55" zoomScaleNormal="55" zoomScaleSheetLayoutView="70" workbookViewId="0">
      <selection activeCell="B9" sqref="B9"/>
    </sheetView>
  </sheetViews>
  <sheetFormatPr defaultRowHeight="15.6"/>
  <cols>
    <col min="1" max="1" width="7.6640625" style="13" customWidth="1"/>
    <col min="2" max="2" width="10.33203125" style="13" customWidth="1"/>
    <col min="3" max="3" width="77.5546875" style="13" customWidth="1"/>
    <col min="4" max="4" width="38.77734375" style="13" customWidth="1"/>
    <col min="5" max="5" width="55.44140625" style="13" customWidth="1"/>
    <col min="6" max="6" width="49.6640625" style="13" customWidth="1"/>
    <col min="7" max="7" width="11.33203125" style="13" customWidth="1"/>
    <col min="8" max="8" width="20.109375" style="13" customWidth="1"/>
    <col min="9" max="13" width="11.33203125" style="13" customWidth="1"/>
    <col min="14" max="16384" width="8.88671875" style="13"/>
  </cols>
  <sheetData>
    <row r="2" spans="2:8" ht="49.2" customHeight="1">
      <c r="B2" s="34" t="s">
        <v>32</v>
      </c>
      <c r="C2" s="34"/>
      <c r="D2" s="34"/>
      <c r="E2" s="34"/>
      <c r="F2" s="34"/>
    </row>
    <row r="3" spans="2:8" ht="16.2" thickBot="1"/>
    <row r="4" spans="2:8" ht="61.8" customHeight="1" thickBot="1">
      <c r="B4" s="26" t="s">
        <v>64</v>
      </c>
      <c r="C4" s="26" t="s">
        <v>60</v>
      </c>
      <c r="D4" s="27" t="s">
        <v>1</v>
      </c>
      <c r="E4" s="27" t="s">
        <v>0</v>
      </c>
      <c r="F4" s="27" t="s">
        <v>27</v>
      </c>
      <c r="G4" s="14"/>
    </row>
    <row r="5" spans="2:8" ht="19.2" customHeight="1" thickBot="1">
      <c r="B5" s="26">
        <v>1</v>
      </c>
      <c r="C5" s="26">
        <v>2</v>
      </c>
      <c r="D5" s="27">
        <v>3</v>
      </c>
      <c r="E5" s="27">
        <v>4</v>
      </c>
      <c r="F5" s="27">
        <v>5</v>
      </c>
      <c r="G5" s="14"/>
    </row>
    <row r="6" spans="2:8" ht="55.8" customHeight="1" thickBot="1">
      <c r="B6" s="28">
        <v>1</v>
      </c>
      <c r="C6" s="33"/>
      <c r="D6" s="29"/>
      <c r="E6" s="28" t="str">
        <f>IF(D6&lt;0.1,Организации!D9,IF(AND(0.1&lt;=D6,D6&lt;1.5),Организации!D4,IF(AND(D6&gt;=1.5),Организации!D5)))</f>
        <v>не превышает 0,1</v>
      </c>
      <c r="F6" s="25">
        <f>IF(D6&lt;0.1,Лист1!E1,IF(D6&gt;=1.5,VLOOKUP(C6,Лист1!C1:D26,2,0),IF(D6&gt;=0.1,VLOOKUP(C6,Лист1!A1:B26,2,0))))</f>
        <v>550</v>
      </c>
      <c r="G6" s="15"/>
      <c r="H6" s="24"/>
    </row>
    <row r="7" spans="2:8" ht="20.399999999999999" customHeight="1"/>
    <row r="8" spans="2:8" ht="21">
      <c r="B8" s="37" t="s">
        <v>65</v>
      </c>
      <c r="C8" s="37"/>
      <c r="D8" s="37"/>
      <c r="E8" s="37"/>
      <c r="F8" s="37"/>
      <c r="G8" s="16"/>
      <c r="H8" s="16"/>
    </row>
    <row r="9" spans="2:8" ht="35.4" customHeight="1">
      <c r="B9" s="30"/>
      <c r="C9" s="38" t="s">
        <v>68</v>
      </c>
      <c r="D9" s="39"/>
      <c r="E9" s="39"/>
      <c r="F9" s="39"/>
      <c r="G9" s="17"/>
      <c r="H9" s="17"/>
    </row>
    <row r="10" spans="2:8" ht="35.4" customHeight="1">
      <c r="B10" s="31"/>
      <c r="C10" s="32" t="s">
        <v>67</v>
      </c>
      <c r="D10" s="32"/>
      <c r="E10" s="32"/>
      <c r="F10" s="32"/>
      <c r="G10" s="17"/>
      <c r="H10" s="17"/>
    </row>
    <row r="11" spans="2:8" ht="43.8" customHeight="1">
      <c r="B11" s="36" t="s">
        <v>62</v>
      </c>
      <c r="C11" s="36"/>
      <c r="D11" s="36"/>
      <c r="E11" s="36"/>
      <c r="F11" s="36"/>
      <c r="G11" s="17"/>
      <c r="H11" s="17"/>
    </row>
    <row r="12" spans="2:8" ht="136.80000000000001" customHeight="1">
      <c r="B12" s="35" t="s">
        <v>66</v>
      </c>
      <c r="C12" s="35"/>
      <c r="D12" s="35"/>
      <c r="E12" s="35"/>
      <c r="F12" s="35"/>
      <c r="G12" s="18"/>
      <c r="H12" s="18"/>
    </row>
  </sheetData>
  <sheetProtection password="CC3B" sheet="1" objects="1" scenarios="1"/>
  <mergeCells count="5">
    <mergeCell ref="B2:F2"/>
    <mergeCell ref="B12:F12"/>
    <mergeCell ref="B11:F11"/>
    <mergeCell ref="B8:F8"/>
    <mergeCell ref="C9:F9"/>
  </mergeCells>
  <dataValidations count="1">
    <dataValidation type="list" allowBlank="1" showInputMessage="1" showErrorMessage="1" sqref="C6">
      <formula1>ТСО</formula1>
    </dataValidation>
  </dataValidations>
  <printOptions horizontalCentered="1"/>
  <pageMargins left="0" right="0" top="0" bottom="0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workbookViewId="0">
      <selection activeCell="J9" sqref="J9"/>
    </sheetView>
  </sheetViews>
  <sheetFormatPr defaultRowHeight="14.4"/>
  <cols>
    <col min="1" max="3" width="30.77734375" customWidth="1"/>
    <col min="4" max="4" width="43.109375" customWidth="1"/>
  </cols>
  <sheetData>
    <row r="1" spans="1:6" ht="30" customHeight="1">
      <c r="A1" s="8" t="s">
        <v>57</v>
      </c>
      <c r="B1" s="9">
        <f>Организации!E4</f>
        <v>0</v>
      </c>
      <c r="C1" s="8" t="s">
        <v>57</v>
      </c>
      <c r="D1" s="9">
        <f>Организации!E5</f>
        <v>0</v>
      </c>
      <c r="E1" s="22">
        <v>550</v>
      </c>
    </row>
    <row r="2" spans="1:6" ht="30" customHeight="1">
      <c r="A2" s="8" t="s">
        <v>58</v>
      </c>
      <c r="B2" s="9">
        <f>Организации!E6</f>
        <v>0</v>
      </c>
      <c r="C2" s="8" t="s">
        <v>58</v>
      </c>
      <c r="D2" s="23" t="s">
        <v>63</v>
      </c>
    </row>
    <row r="3" spans="1:6" ht="30" customHeight="1">
      <c r="A3" s="8" t="s">
        <v>59</v>
      </c>
      <c r="B3" s="9">
        <f>Организации!E7</f>
        <v>0</v>
      </c>
      <c r="C3" s="8" t="s">
        <v>59</v>
      </c>
      <c r="D3" s="23" t="s">
        <v>63</v>
      </c>
    </row>
    <row r="4" spans="1:6" ht="30" customHeight="1">
      <c r="A4" s="8" t="s">
        <v>42</v>
      </c>
      <c r="B4" s="9">
        <f>Организации!E8</f>
        <v>0</v>
      </c>
      <c r="C4" s="8" t="s">
        <v>42</v>
      </c>
      <c r="D4" s="23" t="s">
        <v>63</v>
      </c>
    </row>
    <row r="5" spans="1:6" ht="30" customHeight="1">
      <c r="A5" s="5" t="s">
        <v>34</v>
      </c>
      <c r="B5" s="23" t="s">
        <v>61</v>
      </c>
      <c r="C5" s="5" t="s">
        <v>34</v>
      </c>
      <c r="D5" s="23" t="s">
        <v>63</v>
      </c>
    </row>
    <row r="6" spans="1:6" ht="30" customHeight="1">
      <c r="A6" s="5" t="s">
        <v>35</v>
      </c>
      <c r="B6" s="5" t="s">
        <v>61</v>
      </c>
      <c r="C6" s="5" t="s">
        <v>35</v>
      </c>
      <c r="D6" s="23" t="s">
        <v>63</v>
      </c>
      <c r="E6" s="20"/>
      <c r="F6" s="21"/>
    </row>
    <row r="7" spans="1:6" ht="30" customHeight="1">
      <c r="A7" s="5" t="s">
        <v>36</v>
      </c>
      <c r="B7" s="5" t="s">
        <v>61</v>
      </c>
      <c r="C7" s="5" t="s">
        <v>36</v>
      </c>
      <c r="D7" s="23" t="s">
        <v>63</v>
      </c>
    </row>
    <row r="8" spans="1:6" ht="30" customHeight="1">
      <c r="A8" s="5" t="s">
        <v>37</v>
      </c>
      <c r="B8" s="5" t="s">
        <v>61</v>
      </c>
      <c r="C8" s="5" t="s">
        <v>37</v>
      </c>
      <c r="D8" s="23" t="s">
        <v>63</v>
      </c>
    </row>
    <row r="9" spans="1:6" ht="30" customHeight="1">
      <c r="A9" s="5" t="s">
        <v>38</v>
      </c>
      <c r="B9" s="5" t="s">
        <v>61</v>
      </c>
      <c r="C9" s="5" t="s">
        <v>38</v>
      </c>
      <c r="D9" s="23" t="s">
        <v>63</v>
      </c>
    </row>
    <row r="10" spans="1:6" ht="30" customHeight="1">
      <c r="A10" s="5" t="s">
        <v>39</v>
      </c>
      <c r="B10" s="5" t="s">
        <v>61</v>
      </c>
      <c r="C10" s="5" t="s">
        <v>39</v>
      </c>
      <c r="D10" s="23" t="s">
        <v>63</v>
      </c>
    </row>
    <row r="11" spans="1:6" ht="30" customHeight="1">
      <c r="A11" s="5" t="s">
        <v>40</v>
      </c>
      <c r="B11" s="5" t="s">
        <v>61</v>
      </c>
      <c r="C11" s="5" t="s">
        <v>40</v>
      </c>
      <c r="D11" s="23" t="s">
        <v>63</v>
      </c>
    </row>
    <row r="12" spans="1:6" ht="30" customHeight="1">
      <c r="A12" s="5" t="s">
        <v>41</v>
      </c>
      <c r="B12" s="5" t="s">
        <v>61</v>
      </c>
      <c r="C12" s="5" t="s">
        <v>41</v>
      </c>
      <c r="D12" s="23" t="s">
        <v>63</v>
      </c>
    </row>
    <row r="13" spans="1:6" ht="30" customHeight="1">
      <c r="A13" s="5" t="s">
        <v>43</v>
      </c>
      <c r="B13" s="5" t="s">
        <v>61</v>
      </c>
      <c r="C13" s="5" t="s">
        <v>43</v>
      </c>
      <c r="D13" s="23" t="s">
        <v>63</v>
      </c>
    </row>
    <row r="14" spans="1:6" ht="30" customHeight="1">
      <c r="A14" s="5" t="s">
        <v>44</v>
      </c>
      <c r="B14" s="5" t="s">
        <v>61</v>
      </c>
      <c r="C14" s="5" t="s">
        <v>44</v>
      </c>
      <c r="D14" s="23" t="s">
        <v>63</v>
      </c>
    </row>
    <row r="15" spans="1:6" ht="30" customHeight="1">
      <c r="A15" s="5" t="s">
        <v>45</v>
      </c>
      <c r="B15" s="5" t="s">
        <v>61</v>
      </c>
      <c r="C15" s="5" t="s">
        <v>45</v>
      </c>
      <c r="D15" s="23" t="s">
        <v>63</v>
      </c>
    </row>
    <row r="16" spans="1:6" ht="30" customHeight="1">
      <c r="A16" s="5" t="s">
        <v>46</v>
      </c>
      <c r="B16" s="5" t="s">
        <v>61</v>
      </c>
      <c r="C16" s="5" t="s">
        <v>46</v>
      </c>
      <c r="D16" s="23" t="s">
        <v>63</v>
      </c>
    </row>
    <row r="17" spans="1:4" ht="30" customHeight="1">
      <c r="A17" s="5" t="s">
        <v>47</v>
      </c>
      <c r="B17" s="5" t="s">
        <v>61</v>
      </c>
      <c r="C17" s="5" t="s">
        <v>47</v>
      </c>
      <c r="D17" s="23" t="s">
        <v>63</v>
      </c>
    </row>
    <row r="18" spans="1:4" ht="30" customHeight="1">
      <c r="A18" s="5" t="s">
        <v>48</v>
      </c>
      <c r="B18" s="5" t="s">
        <v>61</v>
      </c>
      <c r="C18" s="5" t="s">
        <v>48</v>
      </c>
      <c r="D18" s="23" t="s">
        <v>63</v>
      </c>
    </row>
    <row r="19" spans="1:4" ht="30" customHeight="1">
      <c r="A19" s="5" t="s">
        <v>49</v>
      </c>
      <c r="B19" s="5" t="s">
        <v>61</v>
      </c>
      <c r="C19" s="5" t="s">
        <v>49</v>
      </c>
      <c r="D19" s="23" t="s">
        <v>63</v>
      </c>
    </row>
    <row r="20" spans="1:4" ht="30" customHeight="1">
      <c r="A20" s="5" t="s">
        <v>50</v>
      </c>
      <c r="B20" s="5" t="s">
        <v>61</v>
      </c>
      <c r="C20" s="5" t="s">
        <v>50</v>
      </c>
      <c r="D20" s="23" t="s">
        <v>63</v>
      </c>
    </row>
    <row r="21" spans="1:4" ht="30" customHeight="1">
      <c r="A21" s="5" t="s">
        <v>51</v>
      </c>
      <c r="B21" s="5" t="s">
        <v>61</v>
      </c>
      <c r="C21" s="5" t="s">
        <v>51</v>
      </c>
      <c r="D21" s="23" t="s">
        <v>63</v>
      </c>
    </row>
    <row r="22" spans="1:4" ht="30" customHeight="1">
      <c r="A22" s="5" t="s">
        <v>52</v>
      </c>
      <c r="B22" s="5" t="s">
        <v>61</v>
      </c>
      <c r="C22" s="5" t="s">
        <v>52</v>
      </c>
      <c r="D22" s="23" t="s">
        <v>63</v>
      </c>
    </row>
    <row r="23" spans="1:4" ht="30" customHeight="1">
      <c r="A23" s="5" t="s">
        <v>53</v>
      </c>
      <c r="B23" s="5" t="s">
        <v>61</v>
      </c>
      <c r="C23" s="5" t="s">
        <v>53</v>
      </c>
      <c r="D23" s="23" t="s">
        <v>63</v>
      </c>
    </row>
    <row r="24" spans="1:4" ht="30" customHeight="1">
      <c r="A24" s="5" t="s">
        <v>54</v>
      </c>
      <c r="B24" s="5" t="s">
        <v>61</v>
      </c>
      <c r="C24" s="5" t="s">
        <v>54</v>
      </c>
      <c r="D24" s="23" t="s">
        <v>63</v>
      </c>
    </row>
    <row r="25" spans="1:4" ht="30" customHeight="1">
      <c r="A25" s="5" t="s">
        <v>55</v>
      </c>
      <c r="B25" s="5" t="s">
        <v>61</v>
      </c>
      <c r="C25" s="5" t="s">
        <v>55</v>
      </c>
      <c r="D25" s="23" t="s">
        <v>63</v>
      </c>
    </row>
    <row r="26" spans="1:4" ht="30">
      <c r="A26" s="5" t="s">
        <v>56</v>
      </c>
      <c r="B26" s="22" t="s">
        <v>61</v>
      </c>
      <c r="C26" s="5" t="s">
        <v>56</v>
      </c>
      <c r="D26" s="23" t="s">
        <v>63</v>
      </c>
    </row>
  </sheetData>
  <sheetProtection password="CC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="70" zoomScaleNormal="70" workbookViewId="0">
      <selection activeCell="I6" sqref="I6"/>
    </sheetView>
  </sheetViews>
  <sheetFormatPr defaultRowHeight="15"/>
  <cols>
    <col min="1" max="1" width="4.44140625" style="6" customWidth="1"/>
    <col min="2" max="2" width="16.44140625" style="6" customWidth="1"/>
    <col min="3" max="3" width="32.44140625" style="6" customWidth="1"/>
    <col min="4" max="4" width="21" style="6" customWidth="1"/>
    <col min="5" max="5" width="17.6640625" style="6" customWidth="1"/>
    <col min="6" max="16384" width="8.88671875" style="6"/>
  </cols>
  <sheetData>
    <row r="2" spans="1:5" ht="15.6" customHeight="1">
      <c r="A2" s="41" t="s">
        <v>33</v>
      </c>
      <c r="B2" s="41"/>
      <c r="C2" s="41"/>
      <c r="D2" s="41"/>
      <c r="E2" s="41"/>
    </row>
    <row r="4" spans="1:5" ht="34.200000000000003" customHeight="1">
      <c r="A4" s="10">
        <v>1</v>
      </c>
      <c r="B4" s="10" t="s">
        <v>21</v>
      </c>
      <c r="C4" s="10" t="s">
        <v>57</v>
      </c>
      <c r="D4" s="11" t="s">
        <v>25</v>
      </c>
      <c r="E4" s="12">
        <f>'ПАО "КГК" г. Курган 0,1-1,5'!B2*Расчет!D6+'ПАО "КГК" г. Курган 0,1-1,5'!B4*Расчет!D6+'ПАО "КГК" г. Курган 0,1-1,5'!B5*Расчет!D6</f>
        <v>0</v>
      </c>
    </row>
    <row r="5" spans="1:5" ht="34.200000000000003" customHeight="1">
      <c r="A5" s="10">
        <v>2</v>
      </c>
      <c r="B5" s="10" t="s">
        <v>21</v>
      </c>
      <c r="C5" s="10" t="s">
        <v>57</v>
      </c>
      <c r="D5" s="11" t="s">
        <v>26</v>
      </c>
      <c r="E5" s="12">
        <f>'ПАО "КГК" г. Курган свыше 1,5'!B2*Расчет!D6+'ПАО "КГК" г. Курган свыше 1,5'!B4*Расчет!D6+'ПАО "КГК" г. Курган свыше 1,5'!B5*Расчет!D6</f>
        <v>0</v>
      </c>
    </row>
    <row r="6" spans="1:5" ht="34.200000000000003" customHeight="1">
      <c r="A6" s="5">
        <v>3</v>
      </c>
      <c r="B6" s="5" t="s">
        <v>22</v>
      </c>
      <c r="C6" s="5" t="s">
        <v>58</v>
      </c>
      <c r="D6" s="8" t="s">
        <v>25</v>
      </c>
      <c r="E6" s="9">
        <f>'ПАО "КГК" г. Шадринск 0,1-1,5'!B4*Расчет!D6+'ПАО "КГК" г. Шадринск 0,1-1,5'!B5*Расчет!D6+'ПАО "КГК" г. Шадринск 0,1-1,5'!B6*Расчет!D6</f>
        <v>0</v>
      </c>
    </row>
    <row r="7" spans="1:5" ht="34.200000000000003" customHeight="1">
      <c r="A7" s="5">
        <v>4</v>
      </c>
      <c r="B7" s="5" t="s">
        <v>29</v>
      </c>
      <c r="C7" s="5" t="s">
        <v>59</v>
      </c>
      <c r="D7" s="8" t="s">
        <v>25</v>
      </c>
      <c r="E7" s="9">
        <f>'ПАО "КГК" Шадринский 0,1-1,5'!B4*Расчет!D6</f>
        <v>0</v>
      </c>
    </row>
    <row r="8" spans="1:5" ht="34.200000000000003" customHeight="1">
      <c r="A8" s="5">
        <v>5</v>
      </c>
      <c r="B8" s="5" t="s">
        <v>20</v>
      </c>
      <c r="C8" s="5" t="s">
        <v>42</v>
      </c>
      <c r="D8" s="8" t="s">
        <v>25</v>
      </c>
      <c r="E8" s="9">
        <f>'ОАО "СКС" г. Куртамыш 0,1-1,5'!B4*Расчет!D6+'ОАО "СКС" г. Куртамыш 0,1-1,5'!B5*Расчет!D6</f>
        <v>0</v>
      </c>
    </row>
    <row r="9" spans="1:5" ht="34.200000000000003" customHeight="1">
      <c r="A9" s="10">
        <v>6</v>
      </c>
      <c r="B9" s="10" t="s">
        <v>31</v>
      </c>
      <c r="C9" s="10"/>
      <c r="D9" s="10" t="s">
        <v>24</v>
      </c>
      <c r="E9" s="10">
        <v>550</v>
      </c>
    </row>
    <row r="10" spans="1:5" ht="34.200000000000003" customHeight="1">
      <c r="A10" s="19"/>
      <c r="B10" s="19"/>
      <c r="C10" s="19"/>
      <c r="D10" s="19"/>
      <c r="E10" s="5" t="s">
        <v>61</v>
      </c>
    </row>
    <row r="11" spans="1:5" ht="34.200000000000003" customHeight="1">
      <c r="A11" s="40" t="s">
        <v>14</v>
      </c>
      <c r="B11" s="40"/>
      <c r="C11" s="40"/>
      <c r="D11" s="40"/>
      <c r="E11" s="40"/>
    </row>
    <row r="12" spans="1:5" ht="34.200000000000003" customHeight="1">
      <c r="A12" s="40" t="s">
        <v>15</v>
      </c>
      <c r="B12" s="40"/>
      <c r="C12" s="40"/>
      <c r="D12" s="40"/>
      <c r="E12" s="40"/>
    </row>
    <row r="13" spans="1:5" ht="34.200000000000003" customHeight="1">
      <c r="A13" s="40" t="s">
        <v>16</v>
      </c>
      <c r="B13" s="40"/>
      <c r="C13" s="40"/>
      <c r="D13" s="40"/>
      <c r="E13" s="40"/>
    </row>
    <row r="14" spans="1:5" ht="34.200000000000003" customHeight="1">
      <c r="A14" s="40" t="s">
        <v>17</v>
      </c>
      <c r="B14" s="40"/>
      <c r="C14" s="40"/>
      <c r="D14" s="40"/>
      <c r="E14" s="40"/>
    </row>
    <row r="15" spans="1:5" ht="34.200000000000003" customHeight="1">
      <c r="A15" s="40" t="s">
        <v>18</v>
      </c>
      <c r="B15" s="40"/>
      <c r="C15" s="40"/>
      <c r="D15" s="40"/>
      <c r="E15" s="40"/>
    </row>
    <row r="16" spans="1:5" ht="34.200000000000003" customHeight="1">
      <c r="A16" s="40" t="s">
        <v>19</v>
      </c>
      <c r="B16" s="40"/>
      <c r="C16" s="40"/>
      <c r="D16" s="40"/>
      <c r="E16" s="40"/>
    </row>
    <row r="17" spans="2:2" ht="34.200000000000003" customHeight="1"/>
    <row r="18" spans="2:2" ht="34.200000000000003" customHeight="1">
      <c r="B18" s="7" t="s">
        <v>23</v>
      </c>
    </row>
    <row r="19" spans="2:2" ht="34.200000000000003" customHeight="1">
      <c r="B19" s="7" t="s">
        <v>30</v>
      </c>
    </row>
    <row r="20" spans="2:2" ht="34.200000000000003" customHeight="1"/>
    <row r="21" spans="2:2" ht="34.200000000000003" customHeight="1"/>
    <row r="22" spans="2:2" ht="34.200000000000003" customHeight="1"/>
    <row r="23" spans="2:2" ht="34.200000000000003" customHeight="1"/>
    <row r="24" spans="2:2" ht="34.200000000000003" customHeight="1"/>
    <row r="25" spans="2:2" ht="34.200000000000003" customHeight="1"/>
    <row r="26" spans="2:2" ht="34.200000000000003" customHeight="1"/>
    <row r="27" spans="2:2" ht="34.200000000000003" customHeight="1"/>
  </sheetData>
  <sheetProtection password="CC3B" sheet="1" objects="1" scenarios="1"/>
  <mergeCells count="7">
    <mergeCell ref="A15:E15"/>
    <mergeCell ref="A16:E16"/>
    <mergeCell ref="A2:E2"/>
    <mergeCell ref="A11:E11"/>
    <mergeCell ref="A12:E12"/>
    <mergeCell ref="A13:E13"/>
    <mergeCell ref="A14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="85" zoomScaleNormal="85" workbookViewId="0">
      <selection activeCell="E7" sqref="E7"/>
    </sheetView>
  </sheetViews>
  <sheetFormatPr defaultRowHeight="14.4"/>
  <cols>
    <col min="1" max="1" width="102.44140625" customWidth="1"/>
    <col min="2" max="2" width="20.6640625" customWidth="1"/>
    <col min="5" max="5" width="8.88671875" customWidth="1"/>
  </cols>
  <sheetData>
    <row r="1" spans="1:2" ht="36.6" customHeight="1" thickBot="1">
      <c r="A1" s="1" t="s">
        <v>2</v>
      </c>
      <c r="B1" s="2" t="s">
        <v>28</v>
      </c>
    </row>
    <row r="2" spans="1:2" ht="36.6" customHeight="1" thickBot="1">
      <c r="A2" s="3" t="s">
        <v>3</v>
      </c>
      <c r="B2" s="4">
        <f>30.81*1000</f>
        <v>30810</v>
      </c>
    </row>
    <row r="3" spans="1:2" ht="49.2" customHeight="1" thickBot="1">
      <c r="A3" s="3" t="s">
        <v>4</v>
      </c>
      <c r="B3" s="4"/>
    </row>
    <row r="4" spans="1:2" ht="36.6" customHeight="1" thickBot="1">
      <c r="A4" s="3" t="s">
        <v>5</v>
      </c>
      <c r="B4" s="4">
        <f>5352.49*1000</f>
        <v>5352490</v>
      </c>
    </row>
    <row r="5" spans="1:2" ht="36.6" customHeight="1" thickBot="1">
      <c r="A5" s="3" t="s">
        <v>6</v>
      </c>
      <c r="B5" s="4">
        <f>765.21*1000</f>
        <v>765210</v>
      </c>
    </row>
    <row r="6" spans="1:2" ht="36.6" customHeight="1" thickBot="1">
      <c r="A6" s="3" t="s">
        <v>7</v>
      </c>
      <c r="B6" s="4" t="s">
        <v>8</v>
      </c>
    </row>
    <row r="7" spans="1:2" ht="36.6" customHeight="1" thickBot="1">
      <c r="A7" s="3" t="s">
        <v>9</v>
      </c>
      <c r="B7" s="4" t="s">
        <v>8</v>
      </c>
    </row>
  </sheetData>
  <sheetProtection password="CC3B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="70" zoomScaleNormal="70" workbookViewId="0">
      <selection activeCell="B6" sqref="B6"/>
    </sheetView>
  </sheetViews>
  <sheetFormatPr defaultRowHeight="14.4"/>
  <cols>
    <col min="1" max="1" width="103.6640625" customWidth="1"/>
    <col min="2" max="2" width="24.77734375" customWidth="1"/>
  </cols>
  <sheetData>
    <row r="1" spans="1:2" ht="44.4" customHeight="1" thickBot="1">
      <c r="A1" s="1" t="s">
        <v>2</v>
      </c>
      <c r="B1" s="2" t="s">
        <v>28</v>
      </c>
    </row>
    <row r="2" spans="1:2" ht="44.4" customHeight="1" thickBot="1">
      <c r="A2" s="3" t="s">
        <v>3</v>
      </c>
      <c r="B2" s="4">
        <f>15.74*1000</f>
        <v>15740</v>
      </c>
    </row>
    <row r="3" spans="1:2" ht="44.4" customHeight="1" thickBot="1">
      <c r="A3" s="3" t="s">
        <v>10</v>
      </c>
      <c r="B3" s="4"/>
    </row>
    <row r="4" spans="1:2" ht="44.4" customHeight="1" thickBot="1">
      <c r="A4" s="3" t="s">
        <v>5</v>
      </c>
      <c r="B4" s="4">
        <f>535.59*1000</f>
        <v>535590</v>
      </c>
    </row>
    <row r="5" spans="1:2" ht="44.4" customHeight="1" thickBot="1">
      <c r="A5" s="3" t="s">
        <v>6</v>
      </c>
      <c r="B5" s="4">
        <f>1788.33*1000</f>
        <v>1788330</v>
      </c>
    </row>
    <row r="6" spans="1:2" ht="44.4" customHeight="1" thickBot="1">
      <c r="A6" s="3" t="s">
        <v>7</v>
      </c>
      <c r="B6" s="4" t="s">
        <v>8</v>
      </c>
    </row>
    <row r="7" spans="1:2" ht="44.4" customHeight="1" thickBot="1">
      <c r="A7" s="3" t="s">
        <v>9</v>
      </c>
      <c r="B7" s="4" t="s">
        <v>8</v>
      </c>
    </row>
  </sheetData>
  <sheetProtection password="CC3B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="70" zoomScaleNormal="70" workbookViewId="0">
      <selection activeCell="B7" sqref="B7"/>
    </sheetView>
  </sheetViews>
  <sheetFormatPr defaultRowHeight="14.4"/>
  <cols>
    <col min="1" max="1" width="110.44140625" customWidth="1"/>
    <col min="2" max="2" width="26.6640625" customWidth="1"/>
  </cols>
  <sheetData>
    <row r="1" spans="1:2" ht="43.8" customHeight="1" thickBot="1">
      <c r="A1" s="1" t="s">
        <v>2</v>
      </c>
      <c r="B1" s="2" t="s">
        <v>28</v>
      </c>
    </row>
    <row r="2" spans="1:2" ht="43.8" customHeight="1" thickBot="1">
      <c r="A2" s="3" t="s">
        <v>3</v>
      </c>
      <c r="B2" s="4" t="s">
        <v>8</v>
      </c>
    </row>
    <row r="3" spans="1:2" ht="43.8" customHeight="1" thickBot="1">
      <c r="A3" s="3" t="s">
        <v>4</v>
      </c>
      <c r="B3" s="4"/>
    </row>
    <row r="4" spans="1:2" ht="43.8" customHeight="1" thickBot="1">
      <c r="A4" s="3" t="s">
        <v>5</v>
      </c>
      <c r="B4" s="4">
        <f>1673.65*1000</f>
        <v>1673650</v>
      </c>
    </row>
    <row r="5" spans="1:2" ht="43.8" customHeight="1" thickBot="1">
      <c r="A5" s="3" t="s">
        <v>6</v>
      </c>
      <c r="B5" s="4">
        <f>10250.83*1000</f>
        <v>10250830</v>
      </c>
    </row>
    <row r="6" spans="1:2" ht="43.8" customHeight="1" thickBot="1">
      <c r="A6" s="3" t="s">
        <v>7</v>
      </c>
      <c r="B6" s="4">
        <f>1595.79*1000</f>
        <v>1595790</v>
      </c>
    </row>
    <row r="7" spans="1:2" ht="43.8" customHeight="1" thickBot="1">
      <c r="A7" s="3" t="s">
        <v>9</v>
      </c>
      <c r="B7" s="4" t="s">
        <v>8</v>
      </c>
    </row>
  </sheetData>
  <sheetProtection password="CC3B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="70" zoomScaleNormal="70" workbookViewId="0">
      <selection activeCell="E5" sqref="E5"/>
    </sheetView>
  </sheetViews>
  <sheetFormatPr defaultRowHeight="14.4"/>
  <cols>
    <col min="1" max="1" width="96.88671875" customWidth="1"/>
    <col min="2" max="2" width="22.6640625" customWidth="1"/>
  </cols>
  <sheetData>
    <row r="1" spans="1:2" ht="46.8" customHeight="1" thickBot="1">
      <c r="A1" s="1" t="s">
        <v>2</v>
      </c>
      <c r="B1" s="2" t="s">
        <v>28</v>
      </c>
    </row>
    <row r="2" spans="1:2" ht="46.8" customHeight="1" thickBot="1">
      <c r="A2" s="3" t="s">
        <v>11</v>
      </c>
      <c r="B2" s="4" t="s">
        <v>8</v>
      </c>
    </row>
    <row r="3" spans="1:2" ht="46.8" customHeight="1" thickBot="1">
      <c r="A3" s="3" t="s">
        <v>10</v>
      </c>
      <c r="B3" s="4"/>
    </row>
    <row r="4" spans="1:2" ht="46.8" customHeight="1" thickBot="1">
      <c r="A4" s="3" t="s">
        <v>5</v>
      </c>
      <c r="B4" s="4">
        <f>644.35*1000</f>
        <v>644350</v>
      </c>
    </row>
    <row r="5" spans="1:2" ht="46.8" customHeight="1" thickBot="1">
      <c r="A5" s="3" t="s">
        <v>12</v>
      </c>
      <c r="B5" s="4" t="s">
        <v>8</v>
      </c>
    </row>
    <row r="6" spans="1:2" ht="46.8" customHeight="1" thickBot="1">
      <c r="A6" s="3" t="s">
        <v>9</v>
      </c>
      <c r="B6" s="4" t="s">
        <v>8</v>
      </c>
    </row>
  </sheetData>
  <sheetProtection password="CC3B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="85" zoomScaleNormal="85" workbookViewId="0">
      <selection activeCell="D7" sqref="D7"/>
    </sheetView>
  </sheetViews>
  <sheetFormatPr defaultRowHeight="14.4"/>
  <cols>
    <col min="1" max="1" width="104.109375" customWidth="1"/>
    <col min="2" max="2" width="33" customWidth="1"/>
  </cols>
  <sheetData>
    <row r="1" spans="1:2" ht="52.2" customHeight="1" thickBot="1">
      <c r="A1" s="1" t="s">
        <v>2</v>
      </c>
      <c r="B1" s="2" t="s">
        <v>28</v>
      </c>
    </row>
    <row r="2" spans="1:2" ht="52.2" customHeight="1" thickBot="1">
      <c r="A2" s="3" t="s">
        <v>3</v>
      </c>
      <c r="B2" s="4" t="s">
        <v>8</v>
      </c>
    </row>
    <row r="3" spans="1:2" ht="52.2" customHeight="1" thickBot="1">
      <c r="A3" s="3" t="s">
        <v>4</v>
      </c>
      <c r="B3" s="4"/>
    </row>
    <row r="4" spans="1:2" ht="52.2" customHeight="1" thickBot="1">
      <c r="A4" s="3" t="s">
        <v>13</v>
      </c>
      <c r="B4" s="4">
        <f>801.02*1000</f>
        <v>801020</v>
      </c>
    </row>
    <row r="5" spans="1:2" ht="52.2" customHeight="1" thickBot="1">
      <c r="A5" s="3" t="s">
        <v>7</v>
      </c>
      <c r="B5" s="4">
        <f>2790.14*1000</f>
        <v>2790140</v>
      </c>
    </row>
    <row r="6" spans="1:2" ht="52.2" customHeight="1" thickBot="1">
      <c r="A6" s="3" t="s">
        <v>9</v>
      </c>
      <c r="B6" s="4" t="s">
        <v>8</v>
      </c>
    </row>
  </sheetData>
  <sheetProtection password="CC3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Расчет</vt:lpstr>
      <vt:lpstr>Лист1</vt:lpstr>
      <vt:lpstr>Организации</vt:lpstr>
      <vt:lpstr>ПАО "КГК" г. Курган 0,1-1,5</vt:lpstr>
      <vt:lpstr>ПАО "КГК" г. Курган свыше 1,5</vt:lpstr>
      <vt:lpstr>ПАО "КГК" г. Шадринск 0,1-1,5</vt:lpstr>
      <vt:lpstr>ПАО "КГК" Шадринский 0,1-1,5</vt:lpstr>
      <vt:lpstr>ОАО "СКС" г. Куртамыш 0,1-1,5</vt:lpstr>
      <vt:lpstr>ТСО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Ситников</dc:creator>
  <cp:lastModifiedBy>Ситников</cp:lastModifiedBy>
  <cp:lastPrinted>2017-07-31T10:13:46Z</cp:lastPrinted>
  <dcterms:created xsi:type="dcterms:W3CDTF">2017-07-26T02:03:29Z</dcterms:created>
  <dcterms:modified xsi:type="dcterms:W3CDTF">2017-08-07T05:58:54Z</dcterms:modified>
</cp:coreProperties>
</file>